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xcel\2017\Obce\Kunčina - neplátci DPH\2016\"/>
    </mc:Choice>
  </mc:AlternateContent>
  <bookViews>
    <workbookView xWindow="240" yWindow="30" windowWidth="20115" windowHeight="8010"/>
  </bookViews>
  <sheets>
    <sheet name="List1" sheetId="1" r:id="rId1"/>
  </sheets>
  <definedNames>
    <definedName name="_xlnm.Print_Area" localSheetId="0">List1!$B$2:$G$75</definedName>
  </definedNames>
  <calcPr calcId="152511"/>
</workbook>
</file>

<file path=xl/calcChain.xml><?xml version="1.0" encoding="utf-8"?>
<calcChain xmlns="http://schemas.openxmlformats.org/spreadsheetml/2006/main">
  <c r="G71" i="1" l="1"/>
  <c r="F71" i="1"/>
  <c r="E72" i="1"/>
  <c r="E71" i="1"/>
  <c r="D44" i="1" l="1"/>
  <c r="D50" i="1"/>
  <c r="D49" i="1"/>
  <c r="D42" i="1"/>
  <c r="D41" i="1"/>
  <c r="D37" i="1"/>
  <c r="D32" i="1"/>
  <c r="D31" i="1"/>
  <c r="D25" i="1"/>
  <c r="E50" i="1"/>
  <c r="E49" i="1"/>
  <c r="E44" i="1"/>
  <c r="E42" i="1"/>
  <c r="E41" i="1"/>
  <c r="E37" i="1"/>
  <c r="E35" i="1"/>
  <c r="E31" i="1"/>
  <c r="E30" i="1"/>
  <c r="E28" i="1"/>
  <c r="E27" i="1"/>
  <c r="E25" i="1"/>
  <c r="E24" i="1"/>
  <c r="E23" i="1"/>
  <c r="E19" i="1"/>
  <c r="E43" i="1" s="1"/>
  <c r="F54" i="1" l="1"/>
  <c r="F53" i="1"/>
  <c r="F52" i="1"/>
  <c r="F51" i="1"/>
  <c r="F50" i="1"/>
  <c r="F68" i="1"/>
  <c r="F48" i="1"/>
  <c r="F47" i="1"/>
  <c r="F46" i="1"/>
  <c r="F45" i="1"/>
  <c r="F44" i="1"/>
  <c r="F42" i="1"/>
  <c r="F41" i="1"/>
  <c r="F40" i="1"/>
  <c r="F39" i="1"/>
  <c r="F38" i="1"/>
  <c r="F37" i="1"/>
  <c r="F36" i="1"/>
  <c r="D35" i="1"/>
  <c r="F34" i="1"/>
  <c r="F33" i="1"/>
  <c r="F32" i="1"/>
  <c r="F31" i="1"/>
  <c r="D30" i="1"/>
  <c r="F29" i="1"/>
  <c r="F28" i="1"/>
  <c r="D27" i="1"/>
  <c r="F26" i="1"/>
  <c r="F25" i="1"/>
  <c r="D24" i="1"/>
  <c r="F23" i="1"/>
  <c r="F22" i="1"/>
  <c r="F21" i="1"/>
  <c r="F20" i="1"/>
  <c r="D19" i="1"/>
  <c r="D43" i="1" l="1"/>
  <c r="F62" i="1" s="1"/>
  <c r="F35" i="1"/>
  <c r="F49" i="1"/>
  <c r="F24" i="1"/>
  <c r="F27" i="1"/>
  <c r="F30" i="1"/>
  <c r="F19" i="1"/>
  <c r="G68" i="1"/>
  <c r="G63" i="1" l="1"/>
  <c r="G67" i="1" s="1"/>
  <c r="G69" i="1" s="1"/>
  <c r="G70" i="1" s="1"/>
  <c r="G62" i="1"/>
  <c r="F63" i="1"/>
  <c r="F65" i="1" s="1"/>
  <c r="F43" i="1"/>
  <c r="G65" i="1" l="1"/>
  <c r="F67" i="1"/>
  <c r="F69" i="1" s="1"/>
  <c r="F70" i="1" s="1"/>
</calcChain>
</file>

<file path=xl/sharedStrings.xml><?xml version="1.0" encoding="utf-8"?>
<sst xmlns="http://schemas.openxmlformats.org/spreadsheetml/2006/main" count="148" uniqueCount="139">
  <si>
    <t>Tabulka č.: 1</t>
  </si>
  <si>
    <t>Pro kalendářní rok:</t>
  </si>
  <si>
    <t>1. Vlastník kanalizace:</t>
  </si>
  <si>
    <t>Název:</t>
  </si>
  <si>
    <t>Sídlo:</t>
  </si>
  <si>
    <t>IČO</t>
  </si>
  <si>
    <t xml:space="preserve">        Voda odpadní</t>
  </si>
  <si>
    <t>Řádek</t>
  </si>
  <si>
    <t>Nákladové položky</t>
  </si>
  <si>
    <t>Rozdíl</t>
  </si>
  <si>
    <t>Skutečnost</t>
  </si>
  <si>
    <t>Kalkulace</t>
  </si>
  <si>
    <t>Kal/Skut</t>
  </si>
  <si>
    <t>1.</t>
  </si>
  <si>
    <t>Materiál</t>
  </si>
  <si>
    <t>1.1.</t>
  </si>
  <si>
    <t>- surová voda podzemní + povrchová</t>
  </si>
  <si>
    <t>1.2.</t>
  </si>
  <si>
    <t>- pit. voda převz. + odpad. voda předaná k čištění</t>
  </si>
  <si>
    <t>1.3.</t>
  </si>
  <si>
    <t>- chemikálie</t>
  </si>
  <si>
    <t>1.4.</t>
  </si>
  <si>
    <t>- ostatní materiál</t>
  </si>
  <si>
    <t>2.</t>
  </si>
  <si>
    <t>Energie</t>
  </si>
  <si>
    <t>2.1.</t>
  </si>
  <si>
    <t>- elektrická energie</t>
  </si>
  <si>
    <t>2.2.</t>
  </si>
  <si>
    <t>- ostatní energie (plyn, pevná a kapalná energie)</t>
  </si>
  <si>
    <t>3.</t>
  </si>
  <si>
    <t>Mzdy</t>
  </si>
  <si>
    <t>3.1.</t>
  </si>
  <si>
    <t>- přímé mzdy</t>
  </si>
  <si>
    <t>3.2.</t>
  </si>
  <si>
    <t>- ostatní osobní náklady</t>
  </si>
  <si>
    <t>4.</t>
  </si>
  <si>
    <t>Ostatní přímé náklady</t>
  </si>
  <si>
    <t>4.1.</t>
  </si>
  <si>
    <t>- odpisy a prostředky obnovy infrastr. majetku</t>
  </si>
  <si>
    <t>4.2.</t>
  </si>
  <si>
    <t>- opravy infrastrukturního majetku</t>
  </si>
  <si>
    <t>4.3.</t>
  </si>
  <si>
    <t>- nájem infrastrukturního majetku</t>
  </si>
  <si>
    <t>4.4.</t>
  </si>
  <si>
    <t>- prostředky obnovy infrastrukturního majetku</t>
  </si>
  <si>
    <t>5.</t>
  </si>
  <si>
    <t>Provozní náklady</t>
  </si>
  <si>
    <t>5.1.</t>
  </si>
  <si>
    <t>- poplatky za vypouštění odpadních vod</t>
  </si>
  <si>
    <t>5.2.</t>
  </si>
  <si>
    <t>- ostatní provozní náklady externí</t>
  </si>
  <si>
    <t>5.3.</t>
  </si>
  <si>
    <t>- ostatní provozní náklady ve vlastní režii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</si>
  <si>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</si>
  <si>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</si>
  <si>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</si>
  <si>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</si>
  <si>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</si>
  <si>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</si>
  <si>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</si>
  <si>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</si>
  <si>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</si>
  <si>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</si>
  <si>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A</t>
  </si>
  <si>
    <t>Hodnota infrastrukturního majetku podle VÚME</t>
  </si>
  <si>
    <t>B</t>
  </si>
  <si>
    <t>Pořizovací cena provozního hmotného majetku</t>
  </si>
  <si>
    <t>C</t>
  </si>
  <si>
    <t>Počet pracovníků</t>
  </si>
  <si>
    <t>D</t>
  </si>
  <si>
    <r>
      <t>Voda pitná fakturovaná v mil. m</t>
    </r>
    <r>
      <rPr>
        <i/>
        <vertAlign val="superscript"/>
        <sz val="10"/>
        <rFont val="Times New Roman"/>
        <family val="1"/>
        <charset val="238"/>
      </rPr>
      <t>3</t>
    </r>
  </si>
  <si>
    <t>E</t>
  </si>
  <si>
    <t>- z toho domácnosti v mil. m3</t>
  </si>
  <si>
    <t>F</t>
  </si>
  <si>
    <r>
      <t>Voda odpadní odváděná fakturovaná v mil. m</t>
    </r>
    <r>
      <rPr>
        <i/>
        <vertAlign val="superscript"/>
        <sz val="10"/>
        <rFont val="Times New Roman"/>
        <family val="1"/>
        <charset val="238"/>
      </rPr>
      <t>3</t>
    </r>
  </si>
  <si>
    <t>G</t>
  </si>
  <si>
    <t>H</t>
  </si>
  <si>
    <r>
      <t>Voda srážková fakturovaná v mil. m</t>
    </r>
    <r>
      <rPr>
        <i/>
        <vertAlign val="superscript"/>
        <sz val="10"/>
        <rFont val="Times New Roman"/>
        <family val="1"/>
        <charset val="238"/>
      </rPr>
      <t>3</t>
    </r>
  </si>
  <si>
    <t>I</t>
  </si>
  <si>
    <r>
      <t>Voda odpadní čištěná v mil. m</t>
    </r>
    <r>
      <rPr>
        <i/>
        <vertAlign val="superscript"/>
        <sz val="10"/>
        <rFont val="Times New Roman"/>
        <family val="1"/>
        <charset val="238"/>
      </rPr>
      <t>3</t>
    </r>
  </si>
  <si>
    <t>J</t>
  </si>
  <si>
    <r>
      <t>Pitná nebo odpadní voda převzatá v mil. m</t>
    </r>
    <r>
      <rPr>
        <i/>
        <vertAlign val="superscript"/>
        <sz val="10"/>
        <rFont val="Times New Roman"/>
        <family val="1"/>
        <charset val="238"/>
      </rPr>
      <t>3</t>
    </r>
  </si>
  <si>
    <t xml:space="preserve">K </t>
  </si>
  <si>
    <r>
      <t>Pitná nebo odpadní voda předaná v mil. m</t>
    </r>
    <r>
      <rPr>
        <i/>
        <vertAlign val="superscript"/>
        <sz val="10"/>
        <rFont val="Times New Roman"/>
        <family val="1"/>
        <charset val="238"/>
      </rPr>
      <t>3</t>
    </r>
  </si>
  <si>
    <t>Tabulka č.: 2a</t>
  </si>
  <si>
    <t xml:space="preserve">Voda </t>
  </si>
  <si>
    <t>Text</t>
  </si>
  <si>
    <t>Měrná</t>
  </si>
  <si>
    <t>Poznámka</t>
  </si>
  <si>
    <t>odpadní</t>
  </si>
  <si>
    <t>jednotka</t>
  </si>
  <si>
    <t>skutečnost</t>
  </si>
  <si>
    <t>kalkulace</t>
  </si>
  <si>
    <t>11.</t>
  </si>
  <si>
    <r>
      <t>JEDNOTKOVÉ NÁKLADY v Kč/m</t>
    </r>
    <r>
      <rPr>
        <b/>
        <i/>
        <vertAlign val="superscript"/>
        <sz val="10"/>
        <rFont val="Times New Roman"/>
        <family val="1"/>
        <charset val="238"/>
      </rPr>
      <t>3</t>
    </r>
  </si>
  <si>
    <t>Kč/m3</t>
  </si>
  <si>
    <t>12.</t>
  </si>
  <si>
    <t>mil. Kč</t>
  </si>
  <si>
    <t xml:space="preserve"> ř.10</t>
  </si>
  <si>
    <t>13.</t>
  </si>
  <si>
    <t>Kalkulační zisk</t>
  </si>
  <si>
    <t>14.</t>
  </si>
  <si>
    <t xml:space="preserve"> - podíl z ÚVN</t>
  </si>
  <si>
    <t>%</t>
  </si>
  <si>
    <t>ř.13/ř12</t>
  </si>
  <si>
    <t>15.</t>
  </si>
  <si>
    <t xml:space="preserve"> - z ř. 13 na rozvoj a obnovu infrastruk.majetku</t>
  </si>
  <si>
    <t>16.</t>
  </si>
  <si>
    <t>Celkem ÚVN + zisk</t>
  </si>
  <si>
    <t>ř.12+ř.13</t>
  </si>
  <si>
    <t>17.</t>
  </si>
  <si>
    <t>Voda faktur.pitná,odpadní + srážková</t>
  </si>
  <si>
    <t>ř. D,F + H</t>
  </si>
  <si>
    <t>18.</t>
  </si>
  <si>
    <t>CENA pro vodné, stočné</t>
  </si>
  <si>
    <t>ř. 16/ř.17</t>
  </si>
  <si>
    <t>19.</t>
  </si>
  <si>
    <t>CENA pro vodné, stočné + DPH</t>
  </si>
  <si>
    <t>Prostředky obnovy infrastrukturního majetku</t>
  </si>
  <si>
    <t>Datum:</t>
  </si>
  <si>
    <t>Schválil:</t>
  </si>
  <si>
    <t>(ředit.,stát.zást.)</t>
  </si>
  <si>
    <t xml:space="preserve">CELKOVÉ VYÚČTOVÁNÍ VŠECH POLOŽEK VYPOČTU CENY PODLE CENOVÝCH PŘEDPISŮ PRO STOČNÉ </t>
  </si>
  <si>
    <t>Kalkulovaná cena pro stočné</t>
  </si>
  <si>
    <t>Náklady pro výpočet ceny pro  stočné</t>
  </si>
  <si>
    <t>datová schránka</t>
  </si>
  <si>
    <t>starosta obce</t>
  </si>
  <si>
    <t>tel.</t>
  </si>
  <si>
    <t>Obec Kunčina</t>
  </si>
  <si>
    <t>Kunčina 204, 569 24 Kunčina</t>
  </si>
  <si>
    <t>00276880</t>
  </si>
  <si>
    <t>IČPE:</t>
  </si>
  <si>
    <t>5308-677141-00276880-4/1-00276880</t>
  </si>
  <si>
    <t>Čov</t>
  </si>
  <si>
    <t>stoka</t>
  </si>
  <si>
    <t>5308-677141-00276880-3/1-00276880</t>
  </si>
  <si>
    <t>Miroslav Kubín</t>
  </si>
  <si>
    <t>tvorba celkem od 2009</t>
  </si>
  <si>
    <t>čerpání celkem od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</si>
</sst>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b/>
      <i/>
      <vertAlign val="superscript"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/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/>
    <xf numFmtId="164" fontId="3" fillId="0" borderId="23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4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/>
    <xf numFmtId="164" fontId="3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/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29" xfId="0" applyNumberFormat="1" applyFont="1" applyFill="1" applyBorder="1"/>
    <xf numFmtId="164" fontId="3" fillId="0" borderId="2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" xfId="0" applyFont="1" applyBorder="1"/>
    <xf numFmtId="4" fontId="3" fillId="0" borderId="2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/>
    <xf numFmtId="0" fontId="4" fillId="0" borderId="36" xfId="0" applyFont="1" applyBorder="1"/>
    <xf numFmtId="164" fontId="3" fillId="0" borderId="36" xfId="0" applyNumberFormat="1" applyFont="1" applyBorder="1"/>
    <xf numFmtId="164" fontId="3" fillId="0" borderId="5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" xfId="0" applyFont="1" applyBorder="1"/>
    <xf numFmtId="0" fontId="4" fillId="0" borderId="23" xfId="0" applyFont="1" applyBorder="1"/>
    <xf numFmtId="164" fontId="3" fillId="0" borderId="1" xfId="0" applyNumberFormat="1" applyFont="1" applyBorder="1"/>
    <xf numFmtId="164" fontId="3" fillId="0" borderId="11" xfId="0" applyNumberFormat="1" applyFont="1" applyBorder="1"/>
    <xf numFmtId="0" fontId="4" fillId="0" borderId="25" xfId="0" applyFont="1" applyBorder="1" applyAlignment="1">
      <alignment horizontal="center"/>
    </xf>
    <xf numFmtId="9" fontId="3" fillId="0" borderId="1" xfId="1" applyFont="1" applyBorder="1"/>
    <xf numFmtId="9" fontId="3" fillId="0" borderId="11" xfId="1" applyFont="1" applyBorder="1"/>
    <xf numFmtId="164" fontId="3" fillId="0" borderId="26" xfId="0" applyNumberFormat="1" applyFont="1" applyBorder="1"/>
    <xf numFmtId="165" fontId="3" fillId="0" borderId="1" xfId="0" applyNumberFormat="1" applyFont="1" applyBorder="1"/>
    <xf numFmtId="165" fontId="3" fillId="0" borderId="11" xfId="0" applyNumberFormat="1" applyFont="1" applyBorder="1"/>
    <xf numFmtId="0" fontId="5" fillId="0" borderId="28" xfId="0" applyFont="1" applyBorder="1" applyAlignment="1">
      <alignment horizontal="center"/>
    </xf>
    <xf numFmtId="0" fontId="5" fillId="0" borderId="15" xfId="0" applyFont="1" applyBorder="1"/>
    <xf numFmtId="0" fontId="4" fillId="0" borderId="29" xfId="0" applyFont="1" applyBorder="1"/>
    <xf numFmtId="0" fontId="5" fillId="0" borderId="6" xfId="0" applyFont="1" applyFill="1" applyBorder="1"/>
    <xf numFmtId="3" fontId="3" fillId="0" borderId="38" xfId="0" applyNumberFormat="1" applyFont="1" applyFill="1" applyBorder="1" applyAlignment="1">
      <alignment horizontal="left"/>
    </xf>
    <xf numFmtId="0" fontId="5" fillId="0" borderId="0" xfId="0" applyFont="1"/>
    <xf numFmtId="0" fontId="3" fillId="0" borderId="0" xfId="0" applyFont="1"/>
    <xf numFmtId="49" fontId="3" fillId="0" borderId="0" xfId="0" applyNumberFormat="1" applyFont="1" applyFill="1"/>
    <xf numFmtId="0" fontId="5" fillId="0" borderId="41" xfId="0" applyFont="1" applyBorder="1"/>
    <xf numFmtId="14" fontId="3" fillId="0" borderId="42" xfId="0" applyNumberFormat="1" applyFont="1" applyBorder="1" applyAlignment="1">
      <alignment horizontal="left"/>
    </xf>
    <xf numFmtId="0" fontId="3" fillId="0" borderId="42" xfId="0" applyFont="1" applyBorder="1"/>
    <xf numFmtId="0" fontId="3" fillId="0" borderId="43" xfId="0" applyFont="1" applyBorder="1"/>
    <xf numFmtId="0" fontId="5" fillId="0" borderId="37" xfId="0" applyFont="1" applyBorder="1"/>
    <xf numFmtId="0" fontId="3" fillId="0" borderId="0" xfId="0" applyFont="1" applyBorder="1"/>
    <xf numFmtId="0" fontId="3" fillId="0" borderId="18" xfId="0" applyFont="1" applyBorder="1"/>
    <xf numFmtId="0" fontId="5" fillId="0" borderId="39" xfId="0" applyFont="1" applyBorder="1"/>
    <xf numFmtId="0" fontId="3" fillId="0" borderId="38" xfId="0" applyFont="1" applyBorder="1"/>
    <xf numFmtId="0" fontId="3" fillId="0" borderId="40" xfId="0" applyFont="1" applyBorder="1"/>
    <xf numFmtId="0" fontId="5" fillId="0" borderId="14" xfId="0" applyFont="1" applyBorder="1"/>
    <xf numFmtId="3" fontId="3" fillId="0" borderId="38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/>
    <xf numFmtId="0" fontId="4" fillId="0" borderId="7" xfId="0" applyFont="1" applyBorder="1"/>
    <xf numFmtId="164" fontId="4" fillId="0" borderId="7" xfId="0" applyNumberFormat="1" applyFont="1" applyBorder="1"/>
    <xf numFmtId="164" fontId="3" fillId="0" borderId="7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5"/>
  <sheetViews>
    <sheetView tabSelected="1" topLeftCell="B1" workbookViewId="0">
      <selection activeCell="C55" sqref="C55"/>
    </sheetView>
  </sheetViews>
  <sheetFormatPr defaultRowHeight="15" x14ac:dyDescent="0.25"/>
  <cols>
    <col min="2" max="2" width="20.5703125" customWidth="1"/>
    <col min="3" max="3" width="39.7109375" customWidth="1"/>
    <col min="4" max="4" width="20.7109375" customWidth="1"/>
    <col min="5" max="5" width="17" customWidth="1"/>
    <col min="6" max="6" width="15.140625" customWidth="1"/>
    <col min="7" max="7" width="13.42578125" customWidth="1"/>
    <col min="10" max="10" width="16" bestFit="1" customWidth="1"/>
  </cols>
  <sheetData>
    <row r="2" spans="2:16" x14ac:dyDescent="0.25">
      <c r="B2" s="1" t="s">
        <v>122</v>
      </c>
      <c r="C2" s="2"/>
      <c r="D2" s="2"/>
      <c r="E2" s="2"/>
    </row>
    <row r="3" spans="2:16" x14ac:dyDescent="0.25">
      <c r="B3" s="2"/>
      <c r="C3" s="2"/>
      <c r="D3" s="2"/>
      <c r="E3" s="2"/>
      <c r="F3" s="3"/>
    </row>
    <row r="4" spans="2:16" x14ac:dyDescent="0.25">
      <c r="B4" s="2" t="s">
        <v>1</v>
      </c>
      <c r="C4" s="4"/>
      <c r="D4" s="5">
        <v>2016</v>
      </c>
      <c r="E4" s="2"/>
      <c r="F4" s="3" t="s">
        <v>0</v>
      </c>
    </row>
    <row r="5" spans="2:16" x14ac:dyDescent="0.25">
      <c r="B5" s="2"/>
      <c r="C5" s="3"/>
      <c r="D5" s="2"/>
      <c r="E5" s="2"/>
      <c r="F5" s="2"/>
    </row>
    <row r="6" spans="2:16" x14ac:dyDescent="0.25">
      <c r="B6" s="2" t="s">
        <v>2</v>
      </c>
      <c r="C6" s="2"/>
      <c r="D6" s="2"/>
      <c r="E6" s="2"/>
      <c r="F6" s="2"/>
    </row>
    <row r="7" spans="2:16" x14ac:dyDescent="0.25">
      <c r="B7" s="6" t="s">
        <v>3</v>
      </c>
      <c r="C7" s="2" t="s">
        <v>128</v>
      </c>
      <c r="D7" s="6"/>
      <c r="E7" s="2"/>
      <c r="F7" s="2"/>
      <c r="J7" s="50"/>
      <c r="K7" s="50"/>
      <c r="L7" s="50"/>
      <c r="M7" s="82"/>
      <c r="N7" s="83"/>
      <c r="O7" s="83"/>
      <c r="P7" s="83"/>
    </row>
    <row r="8" spans="2:16" x14ac:dyDescent="0.25">
      <c r="B8" s="6" t="s">
        <v>4</v>
      </c>
      <c r="C8" s="2" t="s">
        <v>129</v>
      </c>
      <c r="D8" s="6"/>
      <c r="E8" s="2"/>
      <c r="F8" s="2"/>
    </row>
    <row r="9" spans="2:16" x14ac:dyDescent="0.25">
      <c r="B9" s="6" t="s">
        <v>5</v>
      </c>
      <c r="C9" s="84" t="s">
        <v>130</v>
      </c>
      <c r="D9" s="6"/>
      <c r="E9" s="2"/>
      <c r="F9" s="2"/>
    </row>
    <row r="10" spans="2:16" x14ac:dyDescent="0.25">
      <c r="B10" s="6" t="s">
        <v>125</v>
      </c>
      <c r="C10" s="84"/>
      <c r="D10" s="6"/>
      <c r="E10" s="2"/>
      <c r="F10" s="2"/>
    </row>
    <row r="11" spans="2:16" x14ac:dyDescent="0.25">
      <c r="B11" s="6" t="s">
        <v>131</v>
      </c>
      <c r="C11" s="2" t="s">
        <v>132</v>
      </c>
      <c r="D11" s="97" t="s">
        <v>133</v>
      </c>
      <c r="E11" s="2"/>
      <c r="F11" s="2"/>
    </row>
    <row r="12" spans="2:16" x14ac:dyDescent="0.25">
      <c r="B12" s="6"/>
      <c r="C12" s="2" t="s">
        <v>135</v>
      </c>
      <c r="D12" s="97" t="s">
        <v>134</v>
      </c>
      <c r="E12" s="2"/>
      <c r="F12" s="2"/>
    </row>
    <row r="13" spans="2:16" ht="15.75" thickBot="1" x14ac:dyDescent="0.3">
      <c r="B13" s="2"/>
      <c r="C13" s="2"/>
      <c r="D13" s="3"/>
      <c r="E13" s="2"/>
      <c r="F13" s="2"/>
    </row>
    <row r="14" spans="2:16" x14ac:dyDescent="0.25">
      <c r="B14" s="7"/>
      <c r="C14" s="102" t="s">
        <v>124</v>
      </c>
      <c r="D14" s="103"/>
      <c r="E14" s="103"/>
      <c r="F14" s="104"/>
    </row>
    <row r="15" spans="2:16" x14ac:dyDescent="0.25">
      <c r="B15" s="8"/>
      <c r="C15" s="9"/>
      <c r="D15" s="105" t="s">
        <v>6</v>
      </c>
      <c r="E15" s="106"/>
      <c r="F15" s="107"/>
    </row>
    <row r="16" spans="2:16" x14ac:dyDescent="0.25">
      <c r="B16" s="8" t="s">
        <v>7</v>
      </c>
      <c r="C16" s="10" t="s">
        <v>8</v>
      </c>
      <c r="D16" s="105">
        <v>2016</v>
      </c>
      <c r="E16" s="108"/>
      <c r="F16" s="11" t="s">
        <v>9</v>
      </c>
    </row>
    <row r="17" spans="2:6" ht="15.75" thickBot="1" x14ac:dyDescent="0.3">
      <c r="B17" s="12"/>
      <c r="C17" s="13"/>
      <c r="D17" s="13" t="s">
        <v>10</v>
      </c>
      <c r="E17" s="13" t="s">
        <v>11</v>
      </c>
      <c r="F17" s="14" t="s">
        <v>12</v>
      </c>
    </row>
    <row r="18" spans="2:6" ht="15.75" thickBot="1" x14ac:dyDescent="0.3">
      <c r="B18" s="15"/>
      <c r="C18" s="16"/>
      <c r="D18" s="16"/>
      <c r="E18" s="16"/>
      <c r="F18" s="17"/>
    </row>
    <row r="19" spans="2:6" ht="15.75" thickBot="1" x14ac:dyDescent="0.3">
      <c r="B19" s="18" t="s">
        <v>13</v>
      </c>
      <c r="C19" s="19" t="s">
        <v>14</v>
      </c>
      <c r="D19" s="20">
        <f>SUM(D20:D23)</f>
        <v>0</v>
      </c>
      <c r="E19" s="20">
        <f>SUM(E20:E23)</f>
        <v>1.9499999999999999E-3</v>
      </c>
      <c r="F19" s="21">
        <f t="shared" ref="F19:F54" si="0">E19-D19</f>
        <v>1.9499999999999999E-3</v>
      </c>
    </row>
    <row r="20" spans="2:6" x14ac:dyDescent="0.25">
      <c r="B20" s="22" t="s">
        <v>15</v>
      </c>
      <c r="C20" s="23" t="s">
        <v>16</v>
      </c>
      <c r="D20" s="24">
        <v>0</v>
      </c>
      <c r="E20" s="24">
        <v>0</v>
      </c>
      <c r="F20" s="25">
        <f t="shared" si="0"/>
        <v>0</v>
      </c>
    </row>
    <row r="21" spans="2:6" x14ac:dyDescent="0.25">
      <c r="B21" s="26" t="s">
        <v>17</v>
      </c>
      <c r="C21" s="27" t="s">
        <v>18</v>
      </c>
      <c r="D21" s="28">
        <v>0</v>
      </c>
      <c r="E21" s="28">
        <v>0</v>
      </c>
      <c r="F21" s="29">
        <f t="shared" si="0"/>
        <v>0</v>
      </c>
    </row>
    <row r="22" spans="2:6" x14ac:dyDescent="0.25">
      <c r="B22" s="26" t="s">
        <v>19</v>
      </c>
      <c r="C22" s="27" t="s">
        <v>20</v>
      </c>
      <c r="D22" s="28">
        <v>0</v>
      </c>
      <c r="E22" s="28">
        <v>0</v>
      </c>
      <c r="F22" s="29">
        <f t="shared" si="0"/>
        <v>0</v>
      </c>
    </row>
    <row r="23" spans="2:6" ht="15.75" thickBot="1" x14ac:dyDescent="0.3">
      <c r="B23" s="30" t="s">
        <v>21</v>
      </c>
      <c r="C23" s="31" t="s">
        <v>22</v>
      </c>
      <c r="D23" s="32">
        <v>0</v>
      </c>
      <c r="E23" s="32">
        <f>1950/1000000</f>
        <v>1.9499999999999999E-3</v>
      </c>
      <c r="F23" s="33">
        <f t="shared" si="0"/>
        <v>1.9499999999999999E-3</v>
      </c>
    </row>
    <row r="24" spans="2:6" ht="15.75" thickBot="1" x14ac:dyDescent="0.3">
      <c r="B24" s="18" t="s">
        <v>23</v>
      </c>
      <c r="C24" s="34" t="s">
        <v>24</v>
      </c>
      <c r="D24" s="20">
        <f>SUM(D25:D26)</f>
        <v>3.9502000000000002E-2</v>
      </c>
      <c r="E24" s="20">
        <f>SUM(E25:E26)</f>
        <v>4.6800000000000001E-2</v>
      </c>
      <c r="F24" s="21">
        <f t="shared" si="0"/>
        <v>7.2979999999999989E-3</v>
      </c>
    </row>
    <row r="25" spans="2:6" x14ac:dyDescent="0.25">
      <c r="B25" s="22" t="s">
        <v>25</v>
      </c>
      <c r="C25" s="23" t="s">
        <v>26</v>
      </c>
      <c r="D25" s="24">
        <f>39502/1000000</f>
        <v>3.9502000000000002E-2</v>
      </c>
      <c r="E25" s="24">
        <f>46800/1000000</f>
        <v>4.6800000000000001E-2</v>
      </c>
      <c r="F25" s="25">
        <f t="shared" si="0"/>
        <v>7.2979999999999989E-3</v>
      </c>
    </row>
    <row r="26" spans="2:6" ht="15.75" thickBot="1" x14ac:dyDescent="0.3">
      <c r="B26" s="30" t="s">
        <v>27</v>
      </c>
      <c r="C26" s="31" t="s">
        <v>28</v>
      </c>
      <c r="D26" s="32">
        <v>0</v>
      </c>
      <c r="E26" s="32">
        <v>0</v>
      </c>
      <c r="F26" s="33">
        <f t="shared" si="0"/>
        <v>0</v>
      </c>
    </row>
    <row r="27" spans="2:6" ht="15.75" thickBot="1" x14ac:dyDescent="0.3">
      <c r="B27" s="18" t="s">
        <v>29</v>
      </c>
      <c r="C27" s="34" t="s">
        <v>30</v>
      </c>
      <c r="D27" s="20">
        <f>SUM(D28:D29)</f>
        <v>0</v>
      </c>
      <c r="E27" s="20">
        <f>SUM(E28:E29)</f>
        <v>7.7999999999999996E-3</v>
      </c>
      <c r="F27" s="21">
        <f t="shared" si="0"/>
        <v>7.7999999999999996E-3</v>
      </c>
    </row>
    <row r="28" spans="2:6" x14ac:dyDescent="0.25">
      <c r="B28" s="22" t="s">
        <v>31</v>
      </c>
      <c r="C28" s="23" t="s">
        <v>32</v>
      </c>
      <c r="D28" s="24">
        <v>0</v>
      </c>
      <c r="E28" s="24">
        <f>7800/1000000</f>
        <v>7.7999999999999996E-3</v>
      </c>
      <c r="F28" s="25">
        <f t="shared" si="0"/>
        <v>7.7999999999999996E-3</v>
      </c>
    </row>
    <row r="29" spans="2:6" ht="15.75" thickBot="1" x14ac:dyDescent="0.3">
      <c r="B29" s="30" t="s">
        <v>33</v>
      </c>
      <c r="C29" s="31" t="s">
        <v>34</v>
      </c>
      <c r="D29" s="32">
        <v>0</v>
      </c>
      <c r="E29" s="32">
        <v>0</v>
      </c>
      <c r="F29" s="33">
        <f t="shared" si="0"/>
        <v>0</v>
      </c>
    </row>
    <row r="30" spans="2:6" ht="15.75" thickBot="1" x14ac:dyDescent="0.3">
      <c r="B30" s="18" t="s">
        <v>35</v>
      </c>
      <c r="C30" s="34" t="s">
        <v>36</v>
      </c>
      <c r="D30" s="20">
        <f>SUM(D31:D34)</f>
        <v>5.2391E-2</v>
      </c>
      <c r="E30" s="20">
        <f>SUM(E31:E34)</f>
        <v>1.5599999999999999E-2</v>
      </c>
      <c r="F30" s="21">
        <f t="shared" si="0"/>
        <v>-3.6791000000000004E-2</v>
      </c>
    </row>
    <row r="31" spans="2:6" x14ac:dyDescent="0.25">
      <c r="B31" s="22" t="s">
        <v>37</v>
      </c>
      <c r="C31" s="23" t="s">
        <v>38</v>
      </c>
      <c r="D31" s="24">
        <f>22747/1000000</f>
        <v>2.2747E-2</v>
      </c>
      <c r="E31" s="24">
        <f>15600/1000000</f>
        <v>1.5599999999999999E-2</v>
      </c>
      <c r="F31" s="25">
        <f t="shared" si="0"/>
        <v>-7.1470000000000006E-3</v>
      </c>
    </row>
    <row r="32" spans="2:6" x14ac:dyDescent="0.25">
      <c r="B32" s="26" t="s">
        <v>39</v>
      </c>
      <c r="C32" s="27" t="s">
        <v>40</v>
      </c>
      <c r="D32" s="28">
        <f>29644/1000000</f>
        <v>2.9644E-2</v>
      </c>
      <c r="E32" s="28">
        <v>0</v>
      </c>
      <c r="F32" s="29">
        <f t="shared" si="0"/>
        <v>-2.9644E-2</v>
      </c>
    </row>
    <row r="33" spans="2:6" x14ac:dyDescent="0.25">
      <c r="B33" s="26" t="s">
        <v>41</v>
      </c>
      <c r="C33" s="27" t="s">
        <v>42</v>
      </c>
      <c r="D33" s="28">
        <v>0</v>
      </c>
      <c r="E33" s="28">
        <v>0</v>
      </c>
      <c r="F33" s="29">
        <f t="shared" si="0"/>
        <v>0</v>
      </c>
    </row>
    <row r="34" spans="2:6" ht="15.75" thickBot="1" x14ac:dyDescent="0.3">
      <c r="B34" s="26" t="s">
        <v>43</v>
      </c>
      <c r="C34" s="27" t="s">
        <v>44</v>
      </c>
      <c r="D34" s="28">
        <v>0</v>
      </c>
      <c r="E34" s="28">
        <v>0</v>
      </c>
      <c r="F34" s="29">
        <f t="shared" si="0"/>
        <v>0</v>
      </c>
    </row>
    <row r="35" spans="2:6" ht="15.75" thickBot="1" x14ac:dyDescent="0.3">
      <c r="B35" s="18" t="s">
        <v>45</v>
      </c>
      <c r="C35" s="34" t="s">
        <v>46</v>
      </c>
      <c r="D35" s="20">
        <f>SUM(D36:D38)</f>
        <v>1.3857E-2</v>
      </c>
      <c r="E35" s="20">
        <f>SUM(E36:E38)</f>
        <v>3.3149999999999999E-2</v>
      </c>
      <c r="F35" s="21">
        <f t="shared" si="0"/>
        <v>1.9292999999999998E-2</v>
      </c>
    </row>
    <row r="36" spans="2:6" x14ac:dyDescent="0.25">
      <c r="B36" s="8" t="s">
        <v>47</v>
      </c>
      <c r="C36" s="27" t="s">
        <v>48</v>
      </c>
      <c r="D36" s="35">
        <v>0</v>
      </c>
      <c r="E36" s="35">
        <v>0</v>
      </c>
      <c r="F36" s="29">
        <f t="shared" si="0"/>
        <v>0</v>
      </c>
    </row>
    <row r="37" spans="2:6" x14ac:dyDescent="0.25">
      <c r="B37" s="26" t="s">
        <v>49</v>
      </c>
      <c r="C37" s="27" t="s">
        <v>50</v>
      </c>
      <c r="D37" s="28">
        <f>13857/1000000</f>
        <v>1.3857E-2</v>
      </c>
      <c r="E37" s="28">
        <f>33150/1000000</f>
        <v>3.3149999999999999E-2</v>
      </c>
      <c r="F37" s="29">
        <f t="shared" si="0"/>
        <v>1.9292999999999998E-2</v>
      </c>
    </row>
    <row r="38" spans="2:6" ht="15.75" thickBot="1" x14ac:dyDescent="0.3">
      <c r="B38" s="30" t="s">
        <v>51</v>
      </c>
      <c r="C38" s="31" t="s">
        <v>52</v>
      </c>
      <c r="D38" s="32">
        <v>0</v>
      </c>
      <c r="E38" s="32">
        <v>0</v>
      </c>
      <c r="F38" s="33">
        <f t="shared" si="0"/>
        <v>0</v>
      </c>
    </row>
    <row r="39" spans="2:6" ht="15.75" thickBot="1" x14ac:dyDescent="0.3">
      <c r="B39" s="18" t="s">
        <v>53</v>
      </c>
      <c r="C39" s="34" t="s">
        <v>54</v>
      </c>
      <c r="D39" s="20">
        <v>0</v>
      </c>
      <c r="E39" s="20">
        <v>0</v>
      </c>
      <c r="F39" s="21">
        <f t="shared" si="0"/>
        <v>0</v>
      </c>
    </row>
    <row r="40" spans="2:6" ht="15.75" thickBot="1" x14ac:dyDescent="0.3">
      <c r="B40" s="18" t="s">
        <v>55</v>
      </c>
      <c r="C40" s="34" t="s">
        <v>56</v>
      </c>
      <c r="D40" s="20">
        <v>0</v>
      </c>
      <c r="E40" s="20">
        <v>0</v>
      </c>
      <c r="F40" s="21">
        <f t="shared" si="0"/>
        <v>0</v>
      </c>
    </row>
    <row r="41" spans="2:6" ht="15.75" thickBot="1" x14ac:dyDescent="0.3">
      <c r="B41" s="18" t="s">
        <v>57</v>
      </c>
      <c r="C41" s="34" t="s">
        <v>58</v>
      </c>
      <c r="D41" s="20">
        <f>5000/1000000</f>
        <v>5.0000000000000001E-3</v>
      </c>
      <c r="E41" s="20">
        <f>3900/1000000</f>
        <v>3.8999999999999998E-3</v>
      </c>
      <c r="F41" s="21">
        <f t="shared" si="0"/>
        <v>-1.1000000000000003E-3</v>
      </c>
    </row>
    <row r="42" spans="2:6" ht="15.75" thickBot="1" x14ac:dyDescent="0.3">
      <c r="B42" s="18" t="s">
        <v>59</v>
      </c>
      <c r="C42" s="34" t="s">
        <v>60</v>
      </c>
      <c r="D42" s="20">
        <f>10000/1000000</f>
        <v>0.01</v>
      </c>
      <c r="E42" s="20">
        <f>7800/1000000</f>
        <v>7.7999999999999996E-3</v>
      </c>
      <c r="F42" s="21">
        <f t="shared" si="0"/>
        <v>-2.2000000000000006E-3</v>
      </c>
    </row>
    <row r="43" spans="2:6" ht="15.75" thickBot="1" x14ac:dyDescent="0.3">
      <c r="B43" s="12" t="s">
        <v>61</v>
      </c>
      <c r="C43" s="36" t="s">
        <v>62</v>
      </c>
      <c r="D43" s="37">
        <f>D19+D24+D27+D30+D35+D39+D40+D41+D42</f>
        <v>0.12075</v>
      </c>
      <c r="E43" s="37">
        <f>E19+E24+E27+E30+E35+E39+E40+E41+E42</f>
        <v>0.11700000000000001</v>
      </c>
      <c r="F43" s="38">
        <f t="shared" si="0"/>
        <v>-3.7499999999999895E-3</v>
      </c>
    </row>
    <row r="44" spans="2:6" x14ac:dyDescent="0.25">
      <c r="B44" s="22" t="s">
        <v>63</v>
      </c>
      <c r="C44" s="23" t="s">
        <v>64</v>
      </c>
      <c r="D44" s="39">
        <f>6807.447/1000</f>
        <v>6.8074469999999998</v>
      </c>
      <c r="E44" s="39">
        <f>(1736+5071.447)/1000</f>
        <v>6.8074469999999998</v>
      </c>
      <c r="F44" s="40">
        <f t="shared" si="0"/>
        <v>0</v>
      </c>
    </row>
    <row r="45" spans="2:6" x14ac:dyDescent="0.25">
      <c r="B45" s="26" t="s">
        <v>65</v>
      </c>
      <c r="C45" s="27" t="s">
        <v>66</v>
      </c>
      <c r="D45" s="28">
        <v>0</v>
      </c>
      <c r="E45" s="28">
        <v>0</v>
      </c>
      <c r="F45" s="29">
        <f t="shared" si="0"/>
        <v>0</v>
      </c>
    </row>
    <row r="46" spans="2:6" x14ac:dyDescent="0.25">
      <c r="B46" s="26" t="s">
        <v>67</v>
      </c>
      <c r="C46" s="27" t="s">
        <v>68</v>
      </c>
      <c r="D46" s="41">
        <v>1</v>
      </c>
      <c r="E46" s="41">
        <v>1</v>
      </c>
      <c r="F46" s="42">
        <f t="shared" si="0"/>
        <v>0</v>
      </c>
    </row>
    <row r="47" spans="2:6" x14ac:dyDescent="0.25">
      <c r="B47" s="26" t="s">
        <v>69</v>
      </c>
      <c r="C47" s="27" t="s">
        <v>70</v>
      </c>
      <c r="D47" s="28">
        <v>0</v>
      </c>
      <c r="E47" s="28">
        <v>0</v>
      </c>
      <c r="F47" s="29">
        <f t="shared" si="0"/>
        <v>0</v>
      </c>
    </row>
    <row r="48" spans="2:6" x14ac:dyDescent="0.25">
      <c r="B48" s="26" t="s">
        <v>71</v>
      </c>
      <c r="C48" s="27" t="s">
        <v>72</v>
      </c>
      <c r="D48" s="28">
        <v>0</v>
      </c>
      <c r="E48" s="28">
        <v>0</v>
      </c>
      <c r="F48" s="29">
        <f t="shared" si="0"/>
        <v>0</v>
      </c>
    </row>
    <row r="49" spans="2:7" x14ac:dyDescent="0.25">
      <c r="B49" s="26" t="s">
        <v>73</v>
      </c>
      <c r="C49" s="27" t="s">
        <v>74</v>
      </c>
      <c r="D49" s="28">
        <f>4025/1000000-D51</f>
        <v>4.0249999999999999E-3</v>
      </c>
      <c r="E49" s="28">
        <f>3900/1000000-E51</f>
        <v>3.8999999999999998E-3</v>
      </c>
      <c r="F49" s="29">
        <f t="shared" si="0"/>
        <v>-1.2500000000000011E-4</v>
      </c>
    </row>
    <row r="50" spans="2:7" x14ac:dyDescent="0.25">
      <c r="B50" s="26" t="s">
        <v>75</v>
      </c>
      <c r="C50" s="27" t="s">
        <v>72</v>
      </c>
      <c r="D50" s="28">
        <f>4025/1000000</f>
        <v>4.0249999999999999E-3</v>
      </c>
      <c r="E50" s="28">
        <f>3900/1000000</f>
        <v>3.8999999999999998E-3</v>
      </c>
      <c r="F50" s="29">
        <f t="shared" si="0"/>
        <v>-1.2500000000000011E-4</v>
      </c>
    </row>
    <row r="51" spans="2:7" x14ac:dyDescent="0.25">
      <c r="B51" s="26" t="s">
        <v>76</v>
      </c>
      <c r="C51" s="27" t="s">
        <v>77</v>
      </c>
      <c r="D51" s="28">
        <v>0</v>
      </c>
      <c r="E51" s="28">
        <v>0</v>
      </c>
      <c r="F51" s="29">
        <f t="shared" si="0"/>
        <v>0</v>
      </c>
    </row>
    <row r="52" spans="2:7" x14ac:dyDescent="0.25">
      <c r="B52" s="26" t="s">
        <v>78</v>
      </c>
      <c r="C52" s="27" t="s">
        <v>79</v>
      </c>
      <c r="D52" s="28">
        <v>0</v>
      </c>
      <c r="E52" s="28">
        <v>0</v>
      </c>
      <c r="F52" s="29">
        <f t="shared" si="0"/>
        <v>0</v>
      </c>
    </row>
    <row r="53" spans="2:7" x14ac:dyDescent="0.25">
      <c r="B53" s="26" t="s">
        <v>80</v>
      </c>
      <c r="C53" s="27" t="s">
        <v>81</v>
      </c>
      <c r="D53" s="28">
        <v>0</v>
      </c>
      <c r="E53" s="28">
        <v>0</v>
      </c>
      <c r="F53" s="29">
        <f t="shared" si="0"/>
        <v>0</v>
      </c>
    </row>
    <row r="54" spans="2:7" ht="15.75" thickBot="1" x14ac:dyDescent="0.3">
      <c r="B54" s="43" t="s">
        <v>82</v>
      </c>
      <c r="C54" s="44" t="s">
        <v>83</v>
      </c>
      <c r="D54" s="45">
        <v>0</v>
      </c>
      <c r="E54" s="45">
        <v>0</v>
      </c>
      <c r="F54" s="46">
        <f t="shared" si="0"/>
        <v>0</v>
      </c>
    </row>
    <row r="55" spans="2:7" x14ac:dyDescent="0.25">
      <c r="B55" s="47"/>
      <c r="C55" s="48"/>
      <c r="D55" s="49"/>
      <c r="E55" s="49"/>
      <c r="F55" s="49"/>
    </row>
    <row r="56" spans="2:7" x14ac:dyDescent="0.25">
      <c r="B56" s="47"/>
      <c r="C56" s="48"/>
      <c r="D56" s="49"/>
      <c r="E56" s="49"/>
      <c r="F56" s="49"/>
      <c r="G56" s="50" t="s">
        <v>84</v>
      </c>
    </row>
    <row r="57" spans="2:7" ht="15.75" thickBot="1" x14ac:dyDescent="0.3">
      <c r="B57" s="47"/>
      <c r="C57" s="48"/>
      <c r="D57" s="49"/>
      <c r="E57" s="49"/>
      <c r="F57" s="49"/>
      <c r="G57" s="49"/>
    </row>
    <row r="58" spans="2:7" x14ac:dyDescent="0.25">
      <c r="B58" s="51"/>
      <c r="C58" s="109" t="s">
        <v>123</v>
      </c>
      <c r="D58" s="110"/>
      <c r="E58" s="110"/>
      <c r="F58" s="110"/>
      <c r="G58" s="111"/>
    </row>
    <row r="59" spans="2:7" x14ac:dyDescent="0.25">
      <c r="B59" s="52" t="s">
        <v>7</v>
      </c>
      <c r="C59" s="53"/>
      <c r="D59" s="53"/>
      <c r="E59" s="53"/>
      <c r="F59" s="98" t="s">
        <v>85</v>
      </c>
      <c r="G59" s="99"/>
    </row>
    <row r="60" spans="2:7" x14ac:dyDescent="0.25">
      <c r="B60" s="52"/>
      <c r="C60" s="54" t="s">
        <v>86</v>
      </c>
      <c r="D60" s="54" t="s">
        <v>87</v>
      </c>
      <c r="E60" s="54" t="s">
        <v>88</v>
      </c>
      <c r="F60" s="100" t="s">
        <v>89</v>
      </c>
      <c r="G60" s="101"/>
    </row>
    <row r="61" spans="2:7" ht="15.75" thickBot="1" x14ac:dyDescent="0.3">
      <c r="B61" s="55"/>
      <c r="C61" s="56"/>
      <c r="D61" s="56" t="s">
        <v>90</v>
      </c>
      <c r="E61" s="56"/>
      <c r="F61" s="56" t="s">
        <v>91</v>
      </c>
      <c r="G61" s="57" t="s">
        <v>92</v>
      </c>
    </row>
    <row r="62" spans="2:7" ht="16.5" thickBot="1" x14ac:dyDescent="0.3">
      <c r="B62" s="18" t="s">
        <v>93</v>
      </c>
      <c r="C62" s="19" t="s">
        <v>94</v>
      </c>
      <c r="D62" s="58" t="s">
        <v>95</v>
      </c>
      <c r="E62" s="59"/>
      <c r="F62" s="59">
        <f>D43/(D49+D51)</f>
        <v>30</v>
      </c>
      <c r="G62" s="60">
        <f>E43/(E49+E51)</f>
        <v>30.000000000000004</v>
      </c>
    </row>
    <row r="63" spans="2:7" x14ac:dyDescent="0.25">
      <c r="B63" s="61" t="s">
        <v>96</v>
      </c>
      <c r="C63" s="62" t="s">
        <v>62</v>
      </c>
      <c r="D63" s="63" t="s">
        <v>97</v>
      </c>
      <c r="E63" s="63" t="s">
        <v>98</v>
      </c>
      <c r="F63" s="64">
        <f>D43</f>
        <v>0.12075</v>
      </c>
      <c r="G63" s="65">
        <f>E43</f>
        <v>0.11700000000000001</v>
      </c>
    </row>
    <row r="64" spans="2:7" x14ac:dyDescent="0.25">
      <c r="B64" s="66" t="s">
        <v>99</v>
      </c>
      <c r="C64" s="67" t="s">
        <v>100</v>
      </c>
      <c r="D64" s="68" t="s">
        <v>97</v>
      </c>
      <c r="E64" s="58"/>
      <c r="F64" s="69">
        <v>0</v>
      </c>
      <c r="G64" s="70">
        <v>0</v>
      </c>
    </row>
    <row r="65" spans="2:7" x14ac:dyDescent="0.25">
      <c r="B65" s="71" t="s">
        <v>101</v>
      </c>
      <c r="C65" s="58" t="s">
        <v>102</v>
      </c>
      <c r="D65" s="58" t="s">
        <v>103</v>
      </c>
      <c r="E65" s="58" t="s">
        <v>104</v>
      </c>
      <c r="F65" s="72">
        <f>F64/F63</f>
        <v>0</v>
      </c>
      <c r="G65" s="73">
        <f>G64/G63</f>
        <v>0</v>
      </c>
    </row>
    <row r="66" spans="2:7" x14ac:dyDescent="0.25">
      <c r="B66" s="71" t="s">
        <v>105</v>
      </c>
      <c r="C66" s="58" t="s">
        <v>106</v>
      </c>
      <c r="D66" s="68" t="s">
        <v>97</v>
      </c>
      <c r="E66" s="58"/>
      <c r="F66" s="69">
        <v>0</v>
      </c>
      <c r="G66" s="70">
        <v>0</v>
      </c>
    </row>
    <row r="67" spans="2:7" x14ac:dyDescent="0.25">
      <c r="B67" s="66" t="s">
        <v>107</v>
      </c>
      <c r="C67" s="67" t="s">
        <v>108</v>
      </c>
      <c r="D67" s="68" t="s">
        <v>97</v>
      </c>
      <c r="E67" s="58" t="s">
        <v>109</v>
      </c>
      <c r="F67" s="69">
        <f>F63+F64</f>
        <v>0.12075</v>
      </c>
      <c r="G67" s="74">
        <f>G63+G64</f>
        <v>0.11700000000000001</v>
      </c>
    </row>
    <row r="68" spans="2:7" x14ac:dyDescent="0.25">
      <c r="B68" s="66" t="s">
        <v>110</v>
      </c>
      <c r="C68" s="67" t="s">
        <v>111</v>
      </c>
      <c r="D68" s="68" t="s">
        <v>97</v>
      </c>
      <c r="E68" s="58" t="s">
        <v>112</v>
      </c>
      <c r="F68" s="69">
        <f>D47+D49+D51</f>
        <v>4.0249999999999999E-3</v>
      </c>
      <c r="G68" s="74">
        <f>E47+E49+E51</f>
        <v>3.8999999999999998E-3</v>
      </c>
    </row>
    <row r="69" spans="2:7" x14ac:dyDescent="0.25">
      <c r="B69" s="66" t="s">
        <v>113</v>
      </c>
      <c r="C69" s="67" t="s">
        <v>114</v>
      </c>
      <c r="D69" s="58" t="s">
        <v>95</v>
      </c>
      <c r="E69" s="58" t="s">
        <v>115</v>
      </c>
      <c r="F69" s="75">
        <f>F67/F68</f>
        <v>30</v>
      </c>
      <c r="G69" s="76">
        <f>G67/G68</f>
        <v>30.000000000000004</v>
      </c>
    </row>
    <row r="70" spans="2:7" x14ac:dyDescent="0.25">
      <c r="B70" s="66" t="s">
        <v>116</v>
      </c>
      <c r="C70" s="67" t="s">
        <v>117</v>
      </c>
      <c r="D70" s="58" t="s">
        <v>95</v>
      </c>
      <c r="E70" s="58"/>
      <c r="F70" s="75">
        <f>F69</f>
        <v>30</v>
      </c>
      <c r="G70" s="76">
        <f>G69</f>
        <v>30.000000000000004</v>
      </c>
    </row>
    <row r="71" spans="2:7" x14ac:dyDescent="0.25">
      <c r="B71" s="112"/>
      <c r="C71" s="113"/>
      <c r="D71" s="114" t="s">
        <v>137</v>
      </c>
      <c r="E71" s="115">
        <f>850000/1000000</f>
        <v>0.85</v>
      </c>
      <c r="F71" s="116">
        <f>29644/1000000</f>
        <v>2.9644E-2</v>
      </c>
      <c r="G71" s="118">
        <f>170000/1000000</f>
        <v>0.17</v>
      </c>
    </row>
    <row r="72" spans="2:7" ht="15.75" thickBot="1" x14ac:dyDescent="0.3">
      <c r="B72" s="77">
        <v>20</v>
      </c>
      <c r="C72" s="78" t="s">
        <v>118</v>
      </c>
      <c r="D72" s="79" t="s">
        <v>138</v>
      </c>
      <c r="E72" s="115">
        <f>44709/1000000</f>
        <v>4.4708999999999999E-2</v>
      </c>
      <c r="F72" s="117"/>
      <c r="G72" s="119"/>
    </row>
    <row r="73" spans="2:7" x14ac:dyDescent="0.25">
      <c r="B73" s="80"/>
      <c r="C73" s="4"/>
      <c r="D73" s="85" t="s">
        <v>119</v>
      </c>
      <c r="E73" s="86">
        <v>42853</v>
      </c>
      <c r="F73" s="87"/>
      <c r="G73" s="88"/>
    </row>
    <row r="74" spans="2:7" x14ac:dyDescent="0.25">
      <c r="B74" s="80"/>
      <c r="C74" s="4"/>
      <c r="D74" s="89" t="s">
        <v>120</v>
      </c>
      <c r="E74" s="4" t="s">
        <v>136</v>
      </c>
      <c r="F74" s="90"/>
      <c r="G74" s="91"/>
    </row>
    <row r="75" spans="2:7" ht="15.75" thickBot="1" x14ac:dyDescent="0.3">
      <c r="B75" s="95" t="s">
        <v>127</v>
      </c>
      <c r="C75" s="96">
        <v>461318321</v>
      </c>
      <c r="D75" s="92" t="s">
        <v>121</v>
      </c>
      <c r="E75" s="81" t="s">
        <v>126</v>
      </c>
      <c r="F75" s="93"/>
      <c r="G75" s="94"/>
    </row>
  </sheetData>
  <mergeCells count="8">
    <mergeCell ref="F71:F72"/>
    <mergeCell ref="G71:G72"/>
    <mergeCell ref="F59:G59"/>
    <mergeCell ref="F60:G60"/>
    <mergeCell ref="C14:F14"/>
    <mergeCell ref="D15:F15"/>
    <mergeCell ref="D16:E16"/>
    <mergeCell ref="C58:G58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VHOS,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Hrbatová</dc:creator>
  <cp:lastModifiedBy>Jana Hrbatová</cp:lastModifiedBy>
  <cp:lastPrinted>2017-04-28T07:05:33Z</cp:lastPrinted>
  <dcterms:created xsi:type="dcterms:W3CDTF">2016-04-25T13:51:55Z</dcterms:created>
  <dcterms:modified xsi:type="dcterms:W3CDTF">2017-04-28T07:05:50Z</dcterms:modified>
</cp:coreProperties>
</file>